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Jaroslav Macušík\Downloads\"/>
    </mc:Choice>
  </mc:AlternateContent>
  <xr:revisionPtr revIDLastSave="0" documentId="13_ncr:1_{1445EC32-697F-48A6-B49A-94594FBB7FAA}" xr6:coauthVersionLast="32" xr6:coauthVersionMax="32" xr10:uidLastSave="{00000000-0000-0000-0000-000000000000}"/>
  <bookViews>
    <workbookView xWindow="0" yWindow="0" windowWidth="28800" windowHeight="12585" xr2:uid="{00000000-000D-0000-FFFF-FFFF00000000}"/>
  </bookViews>
  <sheets>
    <sheet name="List1" sheetId="1" r:id="rId1"/>
    <sheet name="Lis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5" i="1" l="1"/>
  <c r="A44" i="1" l="1"/>
  <c r="A43" i="1"/>
  <c r="A42" i="1"/>
  <c r="A41" i="1"/>
  <c r="A40" i="1"/>
  <c r="A39" i="1"/>
  <c r="A23" i="1"/>
  <c r="A22" i="1"/>
  <c r="A21" i="1"/>
  <c r="A20" i="1"/>
  <c r="A19" i="1"/>
  <c r="A93" i="1"/>
  <c r="A92" i="1"/>
  <c r="A91" i="1"/>
  <c r="A90" i="1"/>
  <c r="A73" i="1"/>
  <c r="A72" i="1"/>
  <c r="A71" i="1"/>
  <c r="A28" i="1"/>
  <c r="A27" i="1"/>
  <c r="A26" i="1"/>
  <c r="A25" i="1"/>
  <c r="A17" i="1"/>
  <c r="A79" i="1"/>
  <c r="A78" i="1"/>
  <c r="A16" i="1"/>
  <c r="A15" i="1"/>
  <c r="A14" i="1"/>
  <c r="A13" i="1"/>
  <c r="A12" i="1"/>
  <c r="A11" i="1"/>
  <c r="A69" i="1"/>
  <c r="A68" i="1"/>
  <c r="A67" i="1"/>
  <c r="A66" i="1"/>
  <c r="A64" i="1"/>
  <c r="A63" i="1"/>
  <c r="A97" i="1"/>
  <c r="A96" i="1"/>
  <c r="A95" i="1"/>
  <c r="A46" i="1"/>
  <c r="A87" i="1"/>
  <c r="A86" i="1"/>
  <c r="A35" i="1"/>
  <c r="A34" i="1"/>
  <c r="A33" i="1"/>
  <c r="A32" i="1"/>
  <c r="A61" i="1"/>
  <c r="A60" i="1"/>
  <c r="A57" i="1"/>
  <c r="A50" i="1"/>
  <c r="A52" i="1"/>
  <c r="A54" i="1"/>
  <c r="A55" i="1"/>
  <c r="A53" i="1"/>
  <c r="A51" i="1"/>
  <c r="A82" i="1"/>
</calcChain>
</file>

<file path=xl/sharedStrings.xml><?xml version="1.0" encoding="utf-8"?>
<sst xmlns="http://schemas.openxmlformats.org/spreadsheetml/2006/main" count="306" uniqueCount="220">
  <si>
    <t>Dátum</t>
  </si>
  <si>
    <t>Servisný úkon / materiál</t>
  </si>
  <si>
    <t>Prevádzkovňa / servis</t>
  </si>
  <si>
    <t>Stav odometru</t>
  </si>
  <si>
    <t>Cena</t>
  </si>
  <si>
    <t>Vzduchový filter</t>
  </si>
  <si>
    <t>Číslo produktu</t>
  </si>
  <si>
    <t>Celková cena</t>
  </si>
  <si>
    <t>Olej Shell Helix HX7 AV 5w30</t>
  </si>
  <si>
    <t>&lt;--- Oprava závitu olejovej vane?</t>
  </si>
  <si>
    <t>Porsche, Praha - Prosek</t>
  </si>
  <si>
    <t>Auto Jarov, Praha 3</t>
  </si>
  <si>
    <t>Batéria v kľúči</t>
  </si>
  <si>
    <t>Olejový filter</t>
  </si>
  <si>
    <t>Brzdová kvapalina</t>
  </si>
  <si>
    <t>Palivový filter UFI</t>
  </si>
  <si>
    <t>Třmen kotúčovej brzdy</t>
  </si>
  <si>
    <t>Tryska ostrekovača</t>
  </si>
  <si>
    <t>&lt;--- Cena v obchodoch cca 2000 Kč</t>
  </si>
  <si>
    <t>&lt;--- Servis problému so zaseklou brzdou cestou na SK</t>
  </si>
  <si>
    <t>Ventil palivového filtru</t>
  </si>
  <si>
    <t>Čistič bŕzd Wurth (na odmastnenie)</t>
  </si>
  <si>
    <t>Olej Castrol TXT 505.01</t>
  </si>
  <si>
    <t>Olej hydraulický pre servo</t>
  </si>
  <si>
    <t>Hriadeľ</t>
  </si>
  <si>
    <t>Geometria</t>
  </si>
  <si>
    <t>&lt;--- Servis nápravy po jame, aby bolo možné jazdiť</t>
  </si>
  <si>
    <t>Čidlo teploty</t>
  </si>
  <si>
    <t>Spínač brzdových svetiel (na pedáli)</t>
  </si>
  <si>
    <t>&lt;--- Reklamácia ihneď po výjdení zo servisu</t>
  </si>
  <si>
    <t>&lt;--- Ckavanie prerušovača smeroviek</t>
  </si>
  <si>
    <t>&lt;--- Alternátor - nedobíjalo</t>
  </si>
  <si>
    <t>Remenica alternátoru</t>
  </si>
  <si>
    <t>Klínový remeň</t>
  </si>
  <si>
    <t>Alternátor Valeo 120A</t>
  </si>
  <si>
    <t>Auto Elso, Praha 9</t>
  </si>
  <si>
    <t>Kontrola pred kúpou</t>
  </si>
  <si>
    <t>Zadné brzdové doštičky (sada - 4ks)</t>
  </si>
  <si>
    <t>Zadné brzdové kotúče</t>
  </si>
  <si>
    <t>Čistenie klimatizácie - Ultrazvuk</t>
  </si>
  <si>
    <t>Olej Castrol SLX B4</t>
  </si>
  <si>
    <t>Kabinový - peľový filter</t>
  </si>
  <si>
    <t>Elektromagnetická spojka - čerpadlo klimatizácie</t>
  </si>
  <si>
    <t>&lt;--- Zadné brzdy a klimatizácia</t>
  </si>
  <si>
    <t>Olej Aral Tronic 431 5w40</t>
  </si>
  <si>
    <t>Menič tlaku spätného vedenia splodin</t>
  </si>
  <si>
    <t>Mazací olej automatickej prevodoky ATF</t>
  </si>
  <si>
    <t>STK Dekra, Praha 4 - Chodov</t>
  </si>
  <si>
    <t>Kontrola STK a EK</t>
  </si>
  <si>
    <t>Luja Dealer s.r.o. - NejlepsiAutodily.cz</t>
  </si>
  <si>
    <t>Predné stierače Bosch AeroTwin</t>
  </si>
  <si>
    <t>STK Bohdalec</t>
  </si>
  <si>
    <t>Kontrola STK</t>
  </si>
  <si>
    <t>&lt;--- Korupcia - svetlá, neprešiel kontrolou</t>
  </si>
  <si>
    <t>Kontrola EK - diesel</t>
  </si>
  <si>
    <t>Predný svetlomet ľavý</t>
  </si>
  <si>
    <t>Predný svetlomet pravý</t>
  </si>
  <si>
    <t>&lt;--- Výmena svetlometov</t>
  </si>
  <si>
    <t>Eso-Pneu.cz</t>
  </si>
  <si>
    <t>Letné pneu Dunlop SP Sport 01 195/65 R15 91V</t>
  </si>
  <si>
    <t>Držiak slnečnej clony</t>
  </si>
  <si>
    <t>Sada brzdových doštičiek s čidlom opotrebenia</t>
  </si>
  <si>
    <t>Brzdové kotúče, vetrané</t>
  </si>
  <si>
    <t>Zámok</t>
  </si>
  <si>
    <t>&lt;--- Zámok po vykradnutí auta</t>
  </si>
  <si>
    <t>Tiahlo otvárania prednej kapoty</t>
  </si>
  <si>
    <t>&lt;--- Servis poškodeného otvárania kapoty</t>
  </si>
  <si>
    <t>Originál predné brzdové doštičky (sada - 4ks)</t>
  </si>
  <si>
    <t>Rameno prednej nápavy - ľavá strana</t>
  </si>
  <si>
    <t>&lt;--- Servis prednej nápravy a bŕzd</t>
  </si>
  <si>
    <t>Paket, Olej PD 5w30 + olejový filter</t>
  </si>
  <si>
    <t>Aditívum chladiacej kvapaliny</t>
  </si>
  <si>
    <t>Krytka protiprachová (brzdy)</t>
  </si>
  <si>
    <t>Sada rozvodov</t>
  </si>
  <si>
    <t>Vodná pumpa</t>
  </si>
  <si>
    <t>Remeň alternátoru</t>
  </si>
  <si>
    <t>Drážkový remeň</t>
  </si>
  <si>
    <t>Skrutka na remenici</t>
  </si>
  <si>
    <t>AutoKelly, Praha - Modřany</t>
  </si>
  <si>
    <t>Olejová zátka - skrutka</t>
  </si>
  <si>
    <t>Vzduchový filter MANN</t>
  </si>
  <si>
    <t>Kabinový - peľový filter MANN</t>
  </si>
  <si>
    <t>Olejový filter MANN</t>
  </si>
  <si>
    <t>Bauhaus, Praha 4 - Pankrác</t>
  </si>
  <si>
    <t>Kľúč na olejový filter</t>
  </si>
  <si>
    <t>Skrutka - rameno</t>
  </si>
  <si>
    <t>Samoistiaca matica</t>
  </si>
  <si>
    <t>Náboj kolesa - predný</t>
  </si>
  <si>
    <t>Ložisko náboja kolesa</t>
  </si>
  <si>
    <t>Hlava ložiska čapu kolesa, ľavá</t>
  </si>
  <si>
    <t>Gumové koberce</t>
  </si>
  <si>
    <t>Spínač smeroviek - páčky</t>
  </si>
  <si>
    <t>Jak na auto.cz</t>
  </si>
  <si>
    <t>KD-Filter</t>
  </si>
  <si>
    <t>Mann 2826KIT filter - automatická prevodovka</t>
  </si>
  <si>
    <t>Kniha - Jak na to? VW Passat</t>
  </si>
  <si>
    <t>KnihCentrum</t>
  </si>
  <si>
    <t>4AllShop</t>
  </si>
  <si>
    <t>Čerpadlo na olej a naftu</t>
  </si>
  <si>
    <t>OBI, Praha - Roztyly</t>
  </si>
  <si>
    <t>Orech 27mm a račna</t>
  </si>
  <si>
    <t>Auto Kelly</t>
  </si>
  <si>
    <t>Tesnenie sania</t>
  </si>
  <si>
    <t>Víčko olejového filtru</t>
  </si>
  <si>
    <t>ZF Pakra, Jihlava</t>
  </si>
  <si>
    <t>Servis automatickej prevodovky - výmena kvapaliny</t>
  </si>
  <si>
    <t>BO 0 986 461 769</t>
  </si>
  <si>
    <t>Sada brdových doštičiek - zadná brzda</t>
  </si>
  <si>
    <t>BO 0 986 478 132</t>
  </si>
  <si>
    <t>Brzdové kotúče - zadná brzda</t>
  </si>
  <si>
    <t>BO 0 986 494 050</t>
  </si>
  <si>
    <t>BO 0 986 479 157</t>
  </si>
  <si>
    <t>Brzdové kotúče - vetrané, predná brzda</t>
  </si>
  <si>
    <t>Autodíly-Online.cz</t>
  </si>
  <si>
    <t>AutoKelly, Praha 11</t>
  </si>
  <si>
    <t>Prípravok na zatlačenie piestu zadnej brzdy</t>
  </si>
  <si>
    <t>Olej Castrol Edge FST 5w40</t>
  </si>
  <si>
    <t>Castrol EDGE Turbo Diesel FST 5W-40 5L</t>
  </si>
  <si>
    <t>Výmena oleja + olejový filter</t>
  </si>
  <si>
    <t>Technická prehliadka k prepisu vozidla</t>
  </si>
  <si>
    <t>Paintless dent removal - servis po krúpách</t>
  </si>
  <si>
    <t>Sada na výmenu rozvodov, vodná pumpa</t>
  </si>
  <si>
    <t>Autodílna Martínek, Pod Stárkou 12, Praha 4</t>
  </si>
  <si>
    <t>Výmena rozvodov</t>
  </si>
  <si>
    <t>Výmena batérie v kľúči - Panasonic CR 2032</t>
  </si>
  <si>
    <t>Datart, Praha 4 - Chodov</t>
  </si>
  <si>
    <t>Aditívum chladiacej kvapaliny - G13 (koncentrát) - 1,5l</t>
  </si>
  <si>
    <t>G 013 A8J M1</t>
  </si>
  <si>
    <t>Auto-Kelly, Praha 11</t>
  </si>
  <si>
    <t>BO 1457429619</t>
  </si>
  <si>
    <t>Olejový filter BOSCH</t>
  </si>
  <si>
    <t>BO 1457429870</t>
  </si>
  <si>
    <t>Vzduchový filter BOSCH</t>
  </si>
  <si>
    <t>AC G018</t>
  </si>
  <si>
    <t>Cistič chladiča (usadeniny v radiátore)</t>
  </si>
  <si>
    <t>BO 1987432012</t>
  </si>
  <si>
    <t>Kabinový filter BOSCH</t>
  </si>
  <si>
    <t>ABV autodíly, Panenské Břežany</t>
  </si>
  <si>
    <t>Castrol EDGE Turbo Diesel Titanium FST 5W-40 5L</t>
  </si>
  <si>
    <t>1J5943021D</t>
  </si>
  <si>
    <t>Zádne osvetlenie ŠPZ</t>
  </si>
  <si>
    <t>3B9867289</t>
  </si>
  <si>
    <t>2x svorka - nacvakávačka držiaca plast z vnútra zadného kufra</t>
  </si>
  <si>
    <t>BO 0986478132</t>
  </si>
  <si>
    <t>2x zadný brzdový kotúč</t>
  </si>
  <si>
    <t>BO 0986461769</t>
  </si>
  <si>
    <t>Sada zadných brzdových doštičiek</t>
  </si>
  <si>
    <t>Oprava geometrie - výmena ramien nápravy</t>
  </si>
  <si>
    <t>Výmena manžety homokynetického kĺbu</t>
  </si>
  <si>
    <t>3B0498203F</t>
  </si>
  <si>
    <t>ČEKL spol s.r.o., Praha 9</t>
  </si>
  <si>
    <t>Autobatéria BOSCH S4 008, 74Ah (0 092 S40 080)</t>
  </si>
  <si>
    <t>VKJA3002</t>
  </si>
  <si>
    <t>Homokinetický kĺb</t>
  </si>
  <si>
    <t>1H0947301</t>
  </si>
  <si>
    <t>Osvetlenie priehradky spolujazdca / Lampička kapsy</t>
  </si>
  <si>
    <t>4A0498625</t>
  </si>
  <si>
    <t>Ložisko</t>
  </si>
  <si>
    <t>&lt;--- Prvý servis s výmenou po kúpe</t>
  </si>
  <si>
    <t>&lt;--- Servis homokĺbu - prasklá manžeta / pukanie od kolesa</t>
  </si>
  <si>
    <t>&lt;--- Veľká oprava geometrie a vôle na náprave / auto ťahá na stranu</t>
  </si>
  <si>
    <t>EMC s.r.o., Nové Strašecí (emc6 - Aukro.cz)</t>
  </si>
  <si>
    <t>Predný blatník - ľavý</t>
  </si>
  <si>
    <t>Profesionálny tmel</t>
  </si>
  <si>
    <t>2x akrylový lak, lesklý</t>
  </si>
  <si>
    <t>N 90821401</t>
  </si>
  <si>
    <t>Matica</t>
  </si>
  <si>
    <t>3B0853576</t>
  </si>
  <si>
    <t>Príchytka</t>
  </si>
  <si>
    <t>STK Kolovraty / BN-TECH s.r.o. / Bělohradský spol. s.r.o.</t>
  </si>
  <si>
    <t>EK - emisná kontrola</t>
  </si>
  <si>
    <t>STK - technická kontrola</t>
  </si>
  <si>
    <t>STK Kolovraty / Bělohradský spol. s.r.o.</t>
  </si>
  <si>
    <t>STK - opakovaná technická prehliadka</t>
  </si>
  <si>
    <t>3B0145828G</t>
  </si>
  <si>
    <t>Spojovacia hadica (na výstup turba)</t>
  </si>
  <si>
    <t>1J0145769G</t>
  </si>
  <si>
    <t>1J0145769</t>
  </si>
  <si>
    <t>Svorka</t>
  </si>
  <si>
    <t>&lt;--- Výmena prasklej hadice na výstupe z turba do intercooleru</t>
  </si>
  <si>
    <t>2 Solutions s.r.o.</t>
  </si>
  <si>
    <t>Predná hmlovka - ľavá</t>
  </si>
  <si>
    <t>Castrol EDGE Turbo Diesel Titanium FST 5W-40 (4L - delenie s Lukášom)</t>
  </si>
  <si>
    <t>Termostat</t>
  </si>
  <si>
    <t>038121119B</t>
  </si>
  <si>
    <t>Krúžok tesnenia 059121119</t>
  </si>
  <si>
    <t>1J0127401A</t>
  </si>
  <si>
    <t>2D0127399 čistič paliva (palivový filter)</t>
  </si>
  <si>
    <t>G 004000M2</t>
  </si>
  <si>
    <t>Hydraulický olej (servo) - 2x</t>
  </si>
  <si>
    <t>G 013A8JM1</t>
  </si>
  <si>
    <t>Aditív chlaciacej kvapaliny - 2x</t>
  </si>
  <si>
    <t>Lievik (odmerka oleja)</t>
  </si>
  <si>
    <t>N 90813202</t>
  </si>
  <si>
    <t>Skrutka - výpustná na olej</t>
  </si>
  <si>
    <t>Destilovaná voda - 2x5l</t>
  </si>
  <si>
    <t>B 000750M3</t>
  </si>
  <si>
    <t>Brzdová kvapalina DOT 4</t>
  </si>
  <si>
    <t>Castrol Edge Titanium Turbo Diesel 5W-40 5l</t>
  </si>
  <si>
    <t>BO 1987470040</t>
  </si>
  <si>
    <t>Sada na opravy, brzdový třmen BOSCH -2x</t>
  </si>
  <si>
    <t>ProdejDilu.cz</t>
  </si>
  <si>
    <t>Albert Chodov</t>
  </si>
  <si>
    <t>Batéria GP 2032</t>
  </si>
  <si>
    <t>Technický benzín</t>
  </si>
  <si>
    <t>2x PVC hadička</t>
  </si>
  <si>
    <t>Drátenný kartáč</t>
  </si>
  <si>
    <t>ATE Plastilube - mazacia pasta</t>
  </si>
  <si>
    <t>&lt;---- 356 750 km - výmena zadných bŕzd (kotúče, platničky, čistenie a mazanie)</t>
  </si>
  <si>
    <t>SME</t>
  </si>
  <si>
    <t>STK</t>
  </si>
  <si>
    <t>PEMA</t>
  </si>
  <si>
    <t>Vaňa na olej 8 litrov</t>
  </si>
  <si>
    <t>NejlevnejsiPneu.cz</t>
  </si>
  <si>
    <t>Continental ContiPremiumContact 5 195/65 R15 H91 EU</t>
  </si>
  <si>
    <t>Continental WinterContact TS850 195/65 R15 T91 EU</t>
  </si>
  <si>
    <t>AT Pneu</t>
  </si>
  <si>
    <t>Prezutie</t>
  </si>
  <si>
    <t>&lt;--- Oprava nápravy po prejdení jamou</t>
  </si>
  <si>
    <t>&lt;--- Reklamácia geometrie - volant nakrivo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</si>
</sst>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14" fontId="1" fillId="3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/>
    <xf numFmtId="0" fontId="3" fillId="2" borderId="0" xfId="0" applyFont="1" applyFill="1"/>
    <xf numFmtId="0" fontId="4" fillId="0" borderId="0" xfId="0" applyFont="1"/>
    <xf numFmtId="0" fontId="4" fillId="2" borderId="0" xfId="0" applyFont="1" applyFill="1"/>
    <xf numFmtId="14" fontId="3" fillId="3" borderId="0" xfId="0" applyNumberFormat="1" applyFont="1" applyFill="1"/>
    <xf numFmtId="0" fontId="3" fillId="3" borderId="0" xfId="0" applyFont="1" applyFill="1"/>
    <xf numFmtId="164" fontId="3" fillId="3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NumberFormat="1" applyFont="1" applyFill="1"/>
    <xf numFmtId="164" fontId="4" fillId="0" borderId="0" xfId="0" applyNumberFormat="1" applyFont="1" applyFill="1"/>
    <xf numFmtId="14" fontId="4" fillId="0" borderId="0" xfId="0" applyNumberFormat="1" applyFont="1" applyFill="1"/>
    <xf numFmtId="0" fontId="3" fillId="3" borderId="0" xfId="0" applyNumberFormat="1" applyFont="1" applyFill="1"/>
    <xf numFmtId="164" fontId="4" fillId="0" borderId="0" xfId="0" applyNumberFormat="1" applyFont="1"/>
    <xf numFmtId="0" fontId="3" fillId="3" borderId="0" xfId="0" applyFont="1" applyFill="1" applyAlignment="1">
      <alignment horizontal="right"/>
    </xf>
    <xf numFmtId="164" fontId="3" fillId="3" borderId="0" xfId="1" applyNumberFormat="1" applyFont="1" applyFill="1"/>
    <xf numFmtId="14" fontId="4" fillId="4" borderId="0" xfId="0" applyNumberFormat="1" applyFont="1" applyFill="1"/>
    <xf numFmtId="0" fontId="4" fillId="4" borderId="0" xfId="0" applyFont="1" applyFill="1"/>
    <xf numFmtId="0" fontId="6" fillId="0" borderId="0" xfId="0" applyFont="1"/>
    <xf numFmtId="8" fontId="3" fillId="3" borderId="0" xfId="0" applyNumberFormat="1" applyFont="1" applyFill="1"/>
    <xf numFmtId="0" fontId="0" fillId="0" borderId="0" xfId="0" applyFont="1"/>
    <xf numFmtId="0" fontId="0" fillId="0" borderId="0" xfId="0" applyFont="1" applyFill="1"/>
    <xf numFmtId="0" fontId="0" fillId="3" borderId="0" xfId="0" applyFill="1"/>
    <xf numFmtId="164" fontId="7" fillId="0" borderId="0" xfId="0" applyNumberFormat="1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5"/>
  <sheetViews>
    <sheetView tabSelected="1" workbookViewId="0"/>
  </sheetViews>
  <sheetFormatPr defaultRowHeight="15" x14ac:dyDescent="0.25"/>
  <cols>
    <col min="1" max="1" width="15.7109375" style="5" customWidth="1"/>
    <col min="2" max="2" width="48.85546875" style="5" customWidth="1"/>
    <col min="3" max="3" width="15.140625" style="5" customWidth="1"/>
    <col min="4" max="4" width="15.7109375" style="5" customWidth="1"/>
    <col min="5" max="16384" width="9.140625" style="5"/>
  </cols>
  <sheetData>
    <row r="1" spans="1:10" x14ac:dyDescent="0.25">
      <c r="A1" s="4" t="s">
        <v>0</v>
      </c>
      <c r="B1" s="4" t="s">
        <v>2</v>
      </c>
      <c r="C1" s="4" t="s">
        <v>3</v>
      </c>
      <c r="D1" s="4" t="s">
        <v>7</v>
      </c>
    </row>
    <row r="2" spans="1:10" x14ac:dyDescent="0.25">
      <c r="A2" s="6" t="s">
        <v>6</v>
      </c>
      <c r="B2" s="6" t="s">
        <v>1</v>
      </c>
      <c r="C2" s="6" t="s">
        <v>4</v>
      </c>
      <c r="D2" s="6"/>
    </row>
    <row r="3" spans="1:10" s="10" customFormat="1" x14ac:dyDescent="0.25">
      <c r="A3" s="7">
        <v>39895</v>
      </c>
      <c r="B3" s="8" t="s">
        <v>35</v>
      </c>
      <c r="C3" s="8">
        <v>195057</v>
      </c>
      <c r="D3" s="9">
        <v>728</v>
      </c>
    </row>
    <row r="4" spans="1:10" s="10" customFormat="1" x14ac:dyDescent="0.25">
      <c r="B4" s="10" t="s">
        <v>36</v>
      </c>
    </row>
    <row r="5" spans="1:10" s="10" customFormat="1" x14ac:dyDescent="0.25">
      <c r="A5" s="7">
        <v>39896</v>
      </c>
      <c r="B5" s="8" t="s">
        <v>51</v>
      </c>
      <c r="C5" s="8"/>
      <c r="D5" s="9">
        <v>350</v>
      </c>
    </row>
    <row r="6" spans="1:10" s="10" customFormat="1" x14ac:dyDescent="0.25">
      <c r="B6" s="10" t="s">
        <v>119</v>
      </c>
    </row>
    <row r="7" spans="1:10" s="10" customFormat="1" x14ac:dyDescent="0.25">
      <c r="A7" s="7">
        <v>39920</v>
      </c>
      <c r="B7" s="8" t="s">
        <v>58</v>
      </c>
      <c r="C7" s="8"/>
      <c r="D7" s="9">
        <v>6422</v>
      </c>
    </row>
    <row r="8" spans="1:10" s="10" customFormat="1" x14ac:dyDescent="0.25">
      <c r="B8" s="10" t="s">
        <v>59</v>
      </c>
    </row>
    <row r="9" spans="1:10" s="10" customFormat="1" x14ac:dyDescent="0.25">
      <c r="A9" s="7">
        <v>39933</v>
      </c>
      <c r="B9" s="8" t="s">
        <v>35</v>
      </c>
      <c r="C9" s="8">
        <v>196934</v>
      </c>
      <c r="D9" s="9">
        <v>14211</v>
      </c>
      <c r="J9" s="10" t="s">
        <v>158</v>
      </c>
    </row>
    <row r="10" spans="1:10" s="10" customFormat="1" x14ac:dyDescent="0.25">
      <c r="B10" s="10" t="s">
        <v>44</v>
      </c>
    </row>
    <row r="11" spans="1:10" s="10" customFormat="1" x14ac:dyDescent="0.25">
      <c r="A11" s="10" t="str">
        <f>"074115562"</f>
        <v>074115562</v>
      </c>
      <c r="B11" s="10" t="s">
        <v>13</v>
      </c>
    </row>
    <row r="12" spans="1:10" s="10" customFormat="1" x14ac:dyDescent="0.25">
      <c r="A12" s="10" t="str">
        <f>"B 000750M6"</f>
        <v>B 000750M6</v>
      </c>
      <c r="B12" s="10" t="s">
        <v>14</v>
      </c>
    </row>
    <row r="13" spans="1:10" s="10" customFormat="1" x14ac:dyDescent="0.25">
      <c r="A13" s="10" t="str">
        <f>"058133843"</f>
        <v>058133843</v>
      </c>
      <c r="B13" s="10" t="s">
        <v>5</v>
      </c>
    </row>
    <row r="14" spans="1:10" s="10" customFormat="1" x14ac:dyDescent="0.25">
      <c r="A14" s="10" t="str">
        <f>"1H0819644B"</f>
        <v>1H0819644B</v>
      </c>
      <c r="B14" s="10" t="s">
        <v>41</v>
      </c>
    </row>
    <row r="15" spans="1:10" s="10" customFormat="1" x14ac:dyDescent="0.25">
      <c r="A15" s="10" t="str">
        <f>"1K0906627E"</f>
        <v>1K0906627E</v>
      </c>
      <c r="B15" s="10" t="s">
        <v>45</v>
      </c>
    </row>
    <row r="16" spans="1:10" s="10" customFormat="1" x14ac:dyDescent="0.25">
      <c r="A16" s="10" t="str">
        <f>"G 052162A2"</f>
        <v>G 052162A2</v>
      </c>
      <c r="B16" s="11" t="s">
        <v>46</v>
      </c>
    </row>
    <row r="17" spans="1:10" s="10" customFormat="1" x14ac:dyDescent="0.25">
      <c r="A17" s="10" t="str">
        <f>"3B0857561B"</f>
        <v>3B0857561B</v>
      </c>
      <c r="B17" s="12" t="s">
        <v>60</v>
      </c>
    </row>
    <row r="18" spans="1:10" s="10" customFormat="1" x14ac:dyDescent="0.25">
      <c r="A18" s="7">
        <v>40003</v>
      </c>
      <c r="B18" s="8" t="s">
        <v>10</v>
      </c>
      <c r="C18" s="8">
        <v>202591</v>
      </c>
      <c r="D18" s="9">
        <v>9865</v>
      </c>
    </row>
    <row r="19" spans="1:10" s="10" customFormat="1" x14ac:dyDescent="0.25">
      <c r="A19" s="10" t="str">
        <f>"038198119A"</f>
        <v>038198119A</v>
      </c>
      <c r="B19" s="12" t="s">
        <v>73</v>
      </c>
      <c r="C19" s="13">
        <v>3728.7</v>
      </c>
    </row>
    <row r="20" spans="1:10" s="10" customFormat="1" x14ac:dyDescent="0.25">
      <c r="A20" s="10" t="str">
        <f>"038121011JX"</f>
        <v>038121011JX</v>
      </c>
      <c r="B20" s="12" t="s">
        <v>74</v>
      </c>
      <c r="C20" s="13">
        <v>1454.3</v>
      </c>
    </row>
    <row r="21" spans="1:10" s="10" customFormat="1" x14ac:dyDescent="0.25">
      <c r="A21" s="10" t="str">
        <f>"038903137T"</f>
        <v>038903137T</v>
      </c>
      <c r="B21" s="12" t="s">
        <v>75</v>
      </c>
      <c r="C21" s="13">
        <v>457.2</v>
      </c>
    </row>
    <row r="22" spans="1:10" s="10" customFormat="1" x14ac:dyDescent="0.25">
      <c r="A22" s="10" t="str">
        <f>"06B260849A"</f>
        <v>06B260849A</v>
      </c>
      <c r="B22" s="12" t="s">
        <v>76</v>
      </c>
      <c r="C22" s="13">
        <v>401.6</v>
      </c>
    </row>
    <row r="23" spans="1:10" s="10" customFormat="1" x14ac:dyDescent="0.25">
      <c r="A23" s="10" t="str">
        <f>"N 90339605"</f>
        <v>N 90339605</v>
      </c>
      <c r="B23" s="12" t="s">
        <v>77</v>
      </c>
      <c r="C23" s="13">
        <v>35.299999999999997</v>
      </c>
    </row>
    <row r="24" spans="1:10" s="10" customFormat="1" x14ac:dyDescent="0.25">
      <c r="A24" s="7">
        <v>40040</v>
      </c>
      <c r="B24" s="8" t="s">
        <v>10</v>
      </c>
      <c r="C24" s="8">
        <v>203752</v>
      </c>
      <c r="D24" s="9">
        <v>14441</v>
      </c>
    </row>
    <row r="25" spans="1:10" s="10" customFormat="1" x14ac:dyDescent="0.25">
      <c r="A25" s="10" t="str">
        <f>"B 000750M9"</f>
        <v>B 000750M9</v>
      </c>
      <c r="B25" s="12" t="s">
        <v>14</v>
      </c>
      <c r="C25" s="13">
        <v>163.4</v>
      </c>
    </row>
    <row r="26" spans="1:10" s="10" customFormat="1" x14ac:dyDescent="0.25">
      <c r="A26" s="10" t="str">
        <f>"4B0698151N"</f>
        <v>4B0698151N</v>
      </c>
      <c r="B26" s="12" t="s">
        <v>61</v>
      </c>
      <c r="C26" s="13">
        <v>2507.5</v>
      </c>
    </row>
    <row r="27" spans="1:10" s="10" customFormat="1" x14ac:dyDescent="0.25">
      <c r="A27" s="10" t="str">
        <f>"4B0615301B"</f>
        <v>4B0615301B</v>
      </c>
      <c r="B27" s="12" t="s">
        <v>62</v>
      </c>
      <c r="C27" s="13">
        <v>3849.6</v>
      </c>
    </row>
    <row r="28" spans="1:10" s="10" customFormat="1" x14ac:dyDescent="0.25">
      <c r="A28" s="10" t="str">
        <f>"107837167JG"</f>
        <v>107837167JG</v>
      </c>
      <c r="B28" s="12" t="s">
        <v>63</v>
      </c>
      <c r="C28" s="13">
        <v>1363</v>
      </c>
      <c r="J28" s="10" t="s">
        <v>64</v>
      </c>
    </row>
    <row r="29" spans="1:10" s="10" customFormat="1" x14ac:dyDescent="0.25">
      <c r="A29" s="7">
        <v>40065</v>
      </c>
      <c r="B29" s="8" t="s">
        <v>10</v>
      </c>
      <c r="C29" s="8">
        <v>205585</v>
      </c>
      <c r="D29" s="9">
        <v>2935</v>
      </c>
      <c r="J29" s="10" t="s">
        <v>26</v>
      </c>
    </row>
    <row r="30" spans="1:10" s="10" customFormat="1" x14ac:dyDescent="0.25">
      <c r="B30" s="10" t="s">
        <v>25</v>
      </c>
    </row>
    <row r="31" spans="1:10" s="10" customFormat="1" x14ac:dyDescent="0.25">
      <c r="A31" s="7">
        <v>40144</v>
      </c>
      <c r="B31" s="8" t="s">
        <v>10</v>
      </c>
      <c r="C31" s="8">
        <v>211585</v>
      </c>
      <c r="D31" s="9">
        <v>21926</v>
      </c>
    </row>
    <row r="32" spans="1:10" s="10" customFormat="1" x14ac:dyDescent="0.25">
      <c r="A32" s="10" t="str">
        <f>"074115562"</f>
        <v>074115562</v>
      </c>
      <c r="B32" s="10" t="s">
        <v>13</v>
      </c>
    </row>
    <row r="33" spans="1:10" s="10" customFormat="1" x14ac:dyDescent="0.25">
      <c r="A33" s="10" t="str">
        <f>"191770087"</f>
        <v>191770087</v>
      </c>
      <c r="B33" s="10" t="s">
        <v>22</v>
      </c>
    </row>
    <row r="34" spans="1:10" s="10" customFormat="1" x14ac:dyDescent="0.25">
      <c r="A34" s="10" t="str">
        <f>"G 004000M2"</f>
        <v>G 004000M2</v>
      </c>
      <c r="B34" s="10" t="s">
        <v>23</v>
      </c>
    </row>
    <row r="35" spans="1:10" s="10" customFormat="1" x14ac:dyDescent="0.25">
      <c r="A35" s="10" t="str">
        <f>"3B0498099EX"</f>
        <v>3B0498099EX</v>
      </c>
      <c r="B35" s="10" t="s">
        <v>24</v>
      </c>
    </row>
    <row r="36" spans="1:10" s="10" customFormat="1" x14ac:dyDescent="0.25">
      <c r="A36" s="7">
        <v>40234</v>
      </c>
      <c r="B36" s="8" t="s">
        <v>51</v>
      </c>
      <c r="C36" s="8">
        <v>216888</v>
      </c>
      <c r="D36" s="9">
        <v>1950</v>
      </c>
    </row>
    <row r="37" spans="1:10" s="10" customFormat="1" x14ac:dyDescent="0.25">
      <c r="B37" s="10" t="s">
        <v>48</v>
      </c>
    </row>
    <row r="38" spans="1:10" s="10" customFormat="1" x14ac:dyDescent="0.25">
      <c r="A38" s="7">
        <v>40263</v>
      </c>
      <c r="B38" s="8" t="s">
        <v>10</v>
      </c>
      <c r="C38" s="8">
        <v>218557</v>
      </c>
      <c r="D38" s="9">
        <v>20556</v>
      </c>
      <c r="J38" s="24" t="s">
        <v>218</v>
      </c>
    </row>
    <row r="39" spans="1:10" s="10" customFormat="1" x14ac:dyDescent="0.25">
      <c r="A39" s="10" t="str">
        <f>"N 0347908"</f>
        <v>N 0347908</v>
      </c>
      <c r="B39" s="10" t="s">
        <v>85</v>
      </c>
      <c r="C39" s="13">
        <v>54.6</v>
      </c>
    </row>
    <row r="40" spans="1:10" s="10" customFormat="1" x14ac:dyDescent="0.25">
      <c r="A40" s="10" t="str">
        <f>"N 10286110"</f>
        <v>N 10286110</v>
      </c>
      <c r="B40" s="10" t="s">
        <v>86</v>
      </c>
      <c r="C40" s="13">
        <v>26</v>
      </c>
    </row>
    <row r="41" spans="1:10" s="10" customFormat="1" x14ac:dyDescent="0.25">
      <c r="A41" s="10" t="str">
        <f>"4A0407615G"</f>
        <v>4A0407615G</v>
      </c>
      <c r="B41" s="10" t="s">
        <v>87</v>
      </c>
      <c r="C41" s="13">
        <v>3195.9</v>
      </c>
    </row>
    <row r="42" spans="1:10" s="10" customFormat="1" x14ac:dyDescent="0.25">
      <c r="A42" s="10" t="str">
        <f>"4A0498625"</f>
        <v>4A0498625</v>
      </c>
      <c r="B42" s="10" t="s">
        <v>88</v>
      </c>
      <c r="C42" s="13">
        <v>2404.6999999999998</v>
      </c>
    </row>
    <row r="43" spans="1:10" s="10" customFormat="1" x14ac:dyDescent="0.25">
      <c r="A43" s="10" t="str">
        <f>"8D0407253C"</f>
        <v>8D0407253C</v>
      </c>
      <c r="B43" s="10" t="s">
        <v>89</v>
      </c>
      <c r="C43" s="13">
        <v>5392.3</v>
      </c>
    </row>
    <row r="44" spans="1:10" s="10" customFormat="1" x14ac:dyDescent="0.25">
      <c r="A44" s="10" t="str">
        <f>"N 90848404"</f>
        <v>N 90848404</v>
      </c>
      <c r="B44" s="10" t="s">
        <v>86</v>
      </c>
      <c r="C44" s="13">
        <v>14.9</v>
      </c>
    </row>
    <row r="45" spans="1:10" s="10" customFormat="1" x14ac:dyDescent="0.25">
      <c r="A45" s="7">
        <v>40280</v>
      </c>
      <c r="B45" s="8" t="s">
        <v>10</v>
      </c>
      <c r="C45" s="8">
        <v>218557</v>
      </c>
      <c r="D45" s="9">
        <v>4527</v>
      </c>
      <c r="J45" s="24" t="s">
        <v>219</v>
      </c>
    </row>
    <row r="46" spans="1:10" s="10" customFormat="1" x14ac:dyDescent="0.25">
      <c r="A46" s="10" t="str">
        <f>"1J0953513"</f>
        <v>1J0953513</v>
      </c>
      <c r="B46" s="10" t="s">
        <v>91</v>
      </c>
      <c r="J46" s="10" t="s">
        <v>30</v>
      </c>
    </row>
    <row r="47" spans="1:10" s="10" customFormat="1" x14ac:dyDescent="0.25">
      <c r="A47" s="7">
        <v>40486</v>
      </c>
      <c r="B47" s="8" t="s">
        <v>10</v>
      </c>
      <c r="C47" s="8">
        <v>226225</v>
      </c>
      <c r="D47" s="9">
        <v>89494.92</v>
      </c>
    </row>
    <row r="48" spans="1:10" s="10" customFormat="1" x14ac:dyDescent="0.25">
      <c r="B48" s="10" t="s">
        <v>120</v>
      </c>
    </row>
    <row r="49" spans="1:10" x14ac:dyDescent="0.25">
      <c r="A49" s="7">
        <v>40507</v>
      </c>
      <c r="B49" s="8" t="s">
        <v>10</v>
      </c>
      <c r="C49" s="8">
        <v>227047</v>
      </c>
      <c r="D49" s="9">
        <v>8596</v>
      </c>
    </row>
    <row r="50" spans="1:10" s="10" customFormat="1" x14ac:dyDescent="0.25">
      <c r="A50" s="14" t="str">
        <f>"N 10528301"</f>
        <v>N 10528301</v>
      </c>
      <c r="B50" s="10" t="s">
        <v>12</v>
      </c>
      <c r="D50" s="13"/>
    </row>
    <row r="51" spans="1:10" s="10" customFormat="1" x14ac:dyDescent="0.25">
      <c r="A51" s="14" t="str">
        <f>"074115562"</f>
        <v>074115562</v>
      </c>
      <c r="B51" s="10" t="s">
        <v>13</v>
      </c>
      <c r="D51" s="13"/>
    </row>
    <row r="52" spans="1:10" s="10" customFormat="1" x14ac:dyDescent="0.25">
      <c r="A52" s="14" t="str">
        <f>"191770087"</f>
        <v>191770087</v>
      </c>
      <c r="B52" s="24" t="s">
        <v>22</v>
      </c>
      <c r="D52" s="13"/>
    </row>
    <row r="53" spans="1:10" s="10" customFormat="1" x14ac:dyDescent="0.25">
      <c r="A53" s="14" t="str">
        <f>"1J0127401A"</f>
        <v>1J0127401A</v>
      </c>
      <c r="B53" s="10" t="s">
        <v>15</v>
      </c>
      <c r="D53" s="13"/>
    </row>
    <row r="54" spans="1:10" s="10" customFormat="1" x14ac:dyDescent="0.25">
      <c r="A54" s="14" t="str">
        <f>"B 000750M9"</f>
        <v>B 000750M9</v>
      </c>
      <c r="B54" s="10" t="s">
        <v>14</v>
      </c>
      <c r="D54" s="13"/>
    </row>
    <row r="55" spans="1:10" s="10" customFormat="1" x14ac:dyDescent="0.25">
      <c r="A55" s="14" t="str">
        <f>"1K294551"</f>
        <v>1K294551</v>
      </c>
      <c r="B55" s="10" t="s">
        <v>28</v>
      </c>
      <c r="D55" s="13"/>
      <c r="J55" s="10" t="s">
        <v>29</v>
      </c>
    </row>
    <row r="56" spans="1:10" s="10" customFormat="1" x14ac:dyDescent="0.25">
      <c r="A56" s="7">
        <v>40598</v>
      </c>
      <c r="B56" s="8" t="s">
        <v>10</v>
      </c>
      <c r="C56" s="8">
        <v>231070</v>
      </c>
      <c r="D56" s="9">
        <v>11599</v>
      </c>
      <c r="J56" s="10" t="s">
        <v>19</v>
      </c>
    </row>
    <row r="57" spans="1:10" s="10" customFormat="1" x14ac:dyDescent="0.25">
      <c r="A57" s="14" t="str">
        <f>"8E0615123A"</f>
        <v>8E0615123A</v>
      </c>
      <c r="B57" s="10" t="s">
        <v>16</v>
      </c>
      <c r="C57" s="13">
        <v>6277.5</v>
      </c>
      <c r="D57" s="13"/>
      <c r="J57" s="10" t="s">
        <v>18</v>
      </c>
    </row>
    <row r="58" spans="1:10" s="10" customFormat="1" x14ac:dyDescent="0.25">
      <c r="A58" s="14"/>
      <c r="B58" s="10" t="s">
        <v>17</v>
      </c>
      <c r="D58" s="13"/>
    </row>
    <row r="59" spans="1:10" s="10" customFormat="1" x14ac:dyDescent="0.25">
      <c r="A59" s="7">
        <v>40674</v>
      </c>
      <c r="B59" s="8" t="s">
        <v>10</v>
      </c>
      <c r="C59" s="8">
        <v>236423</v>
      </c>
      <c r="D59" s="9">
        <v>3887</v>
      </c>
    </row>
    <row r="60" spans="1:10" s="10" customFormat="1" x14ac:dyDescent="0.25">
      <c r="A60" s="14" t="str">
        <f>"1J0127247J"</f>
        <v>1J0127247J</v>
      </c>
      <c r="B60" s="10" t="s">
        <v>20</v>
      </c>
      <c r="D60" s="13"/>
    </row>
    <row r="61" spans="1:10" s="10" customFormat="1" x14ac:dyDescent="0.25">
      <c r="A61" s="14" t="str">
        <f>"A0890108711"</f>
        <v>A0890108711</v>
      </c>
      <c r="B61" s="10" t="s">
        <v>21</v>
      </c>
      <c r="D61" s="13"/>
    </row>
    <row r="62" spans="1:10" s="10" customFormat="1" x14ac:dyDescent="0.25">
      <c r="A62" s="7">
        <v>40725</v>
      </c>
      <c r="B62" s="8" t="s">
        <v>10</v>
      </c>
      <c r="C62" s="8">
        <v>242408</v>
      </c>
      <c r="D62" s="9">
        <v>16377</v>
      </c>
      <c r="J62" s="10" t="s">
        <v>43</v>
      </c>
    </row>
    <row r="63" spans="1:10" s="10" customFormat="1" x14ac:dyDescent="0.25">
      <c r="A63" s="14" t="str">
        <f>"3B0698451A"</f>
        <v>3B0698451A</v>
      </c>
      <c r="B63" s="10" t="s">
        <v>37</v>
      </c>
      <c r="C63" s="13">
        <v>1229.2</v>
      </c>
      <c r="D63" s="13"/>
    </row>
    <row r="64" spans="1:10" s="10" customFormat="1" x14ac:dyDescent="0.25">
      <c r="A64" s="14" t="str">
        <f>"4A0615601A"</f>
        <v>4A0615601A</v>
      </c>
      <c r="B64" s="10" t="s">
        <v>38</v>
      </c>
      <c r="C64" s="13">
        <v>2391.8000000000002</v>
      </c>
      <c r="D64" s="13"/>
    </row>
    <row r="65" spans="1:10" s="10" customFormat="1" x14ac:dyDescent="0.25">
      <c r="A65" s="14"/>
      <c r="B65" s="10" t="s">
        <v>39</v>
      </c>
      <c r="C65" s="13">
        <v>349.2</v>
      </c>
      <c r="D65" s="13"/>
    </row>
    <row r="66" spans="1:10" s="10" customFormat="1" x14ac:dyDescent="0.25">
      <c r="A66" s="14" t="str">
        <f>"191770087"</f>
        <v>191770087</v>
      </c>
      <c r="B66" s="10" t="s">
        <v>40</v>
      </c>
      <c r="D66" s="13"/>
    </row>
    <row r="67" spans="1:10" s="10" customFormat="1" x14ac:dyDescent="0.25">
      <c r="A67" s="14" t="str">
        <f>"1H0819644B"</f>
        <v>1H0819644B</v>
      </c>
      <c r="B67" s="10" t="s">
        <v>41</v>
      </c>
      <c r="C67" s="13">
        <v>310.60000000000002</v>
      </c>
      <c r="D67" s="13"/>
    </row>
    <row r="68" spans="1:10" s="10" customFormat="1" x14ac:dyDescent="0.25">
      <c r="A68" s="14" t="str">
        <f>"074115562"</f>
        <v>074115562</v>
      </c>
      <c r="B68" s="10" t="s">
        <v>13</v>
      </c>
      <c r="D68" s="13"/>
    </row>
    <row r="69" spans="1:10" s="10" customFormat="1" x14ac:dyDescent="0.25">
      <c r="A69" s="14" t="str">
        <f>"8D0260811J"</f>
        <v>8D0260811J</v>
      </c>
      <c r="B69" s="10" t="s">
        <v>42</v>
      </c>
      <c r="C69" s="13">
        <v>3704.4</v>
      </c>
      <c r="D69" s="13"/>
    </row>
    <row r="70" spans="1:10" s="10" customFormat="1" x14ac:dyDescent="0.25">
      <c r="A70" s="7">
        <v>40963</v>
      </c>
      <c r="B70" s="8" t="s">
        <v>10</v>
      </c>
      <c r="C70" s="25">
        <v>254691</v>
      </c>
      <c r="D70" s="9">
        <v>6915</v>
      </c>
      <c r="J70" s="10" t="s">
        <v>69</v>
      </c>
    </row>
    <row r="71" spans="1:10" s="10" customFormat="1" x14ac:dyDescent="0.25">
      <c r="A71" s="14" t="str">
        <f>"3B0823593D"</f>
        <v>3B0823593D</v>
      </c>
      <c r="B71" s="10" t="s">
        <v>65</v>
      </c>
      <c r="C71" s="13"/>
      <c r="D71" s="13"/>
      <c r="J71" s="10" t="s">
        <v>66</v>
      </c>
    </row>
    <row r="72" spans="1:10" s="10" customFormat="1" x14ac:dyDescent="0.25">
      <c r="A72" s="14" t="str">
        <f>"4B0698151J"</f>
        <v>4B0698151J</v>
      </c>
      <c r="B72" s="10" t="s">
        <v>67</v>
      </c>
      <c r="C72" s="13">
        <v>1926.6</v>
      </c>
      <c r="D72" s="13"/>
    </row>
    <row r="73" spans="1:10" s="10" customFormat="1" x14ac:dyDescent="0.25">
      <c r="A73" s="14" t="str">
        <f>"8E0407509A"</f>
        <v>8E0407509A</v>
      </c>
      <c r="B73" s="10" t="s">
        <v>68</v>
      </c>
      <c r="C73" s="13">
        <v>2122</v>
      </c>
      <c r="D73" s="13"/>
    </row>
    <row r="74" spans="1:10" s="10" customFormat="1" x14ac:dyDescent="0.25">
      <c r="A74" s="7">
        <v>40975</v>
      </c>
      <c r="B74" s="8" t="s">
        <v>51</v>
      </c>
      <c r="C74" s="15">
        <v>254867</v>
      </c>
      <c r="D74" s="9">
        <v>1950</v>
      </c>
      <c r="J74" s="10" t="s">
        <v>53</v>
      </c>
    </row>
    <row r="75" spans="1:10" s="10" customFormat="1" x14ac:dyDescent="0.25">
      <c r="A75" s="14"/>
      <c r="B75" s="10" t="s">
        <v>52</v>
      </c>
      <c r="C75" s="13">
        <v>850</v>
      </c>
      <c r="D75" s="13"/>
    </row>
    <row r="76" spans="1:10" s="10" customFormat="1" x14ac:dyDescent="0.25">
      <c r="A76" s="14"/>
      <c r="B76" s="10" t="s">
        <v>54</v>
      </c>
      <c r="C76" s="13">
        <v>1100</v>
      </c>
      <c r="D76" s="13"/>
    </row>
    <row r="77" spans="1:10" s="10" customFormat="1" x14ac:dyDescent="0.25">
      <c r="A77" s="7">
        <v>40996</v>
      </c>
      <c r="B77" s="8" t="s">
        <v>11</v>
      </c>
      <c r="C77" s="15">
        <v>254867</v>
      </c>
      <c r="D77" s="9">
        <v>14939</v>
      </c>
      <c r="J77" s="10" t="s">
        <v>57</v>
      </c>
    </row>
    <row r="78" spans="1:10" s="10" customFormat="1" x14ac:dyDescent="0.25">
      <c r="A78" s="14" t="str">
        <f>"3B0941015AN"</f>
        <v>3B0941015AN</v>
      </c>
      <c r="B78" s="10" t="s">
        <v>55</v>
      </c>
      <c r="C78" s="13">
        <v>6251.96</v>
      </c>
      <c r="D78" s="13"/>
    </row>
    <row r="79" spans="1:10" s="10" customFormat="1" x14ac:dyDescent="0.25">
      <c r="A79" s="14" t="str">
        <f>"3B0941016AN"</f>
        <v>3B0941016AN</v>
      </c>
      <c r="B79" s="10" t="s">
        <v>56</v>
      </c>
      <c r="C79" s="13">
        <v>6251.96</v>
      </c>
      <c r="D79" s="13"/>
    </row>
    <row r="80" spans="1:10" s="10" customFormat="1" x14ac:dyDescent="0.25">
      <c r="A80" s="14"/>
      <c r="B80" s="10" t="s">
        <v>52</v>
      </c>
      <c r="C80" s="13"/>
      <c r="D80" s="13"/>
    </row>
    <row r="81" spans="1:10" x14ac:dyDescent="0.25">
      <c r="A81" s="7">
        <v>41089</v>
      </c>
      <c r="B81" s="8" t="s">
        <v>11</v>
      </c>
      <c r="C81" s="8">
        <v>258067</v>
      </c>
      <c r="D81" s="9">
        <v>5625</v>
      </c>
      <c r="J81" s="5" t="s">
        <v>9</v>
      </c>
    </row>
    <row r="82" spans="1:10" x14ac:dyDescent="0.25">
      <c r="A82" s="5" t="str">
        <f>"058133843"</f>
        <v>058133843</v>
      </c>
      <c r="B82" s="5" t="s">
        <v>5</v>
      </c>
    </row>
    <row r="83" spans="1:10" x14ac:dyDescent="0.25">
      <c r="B83" s="5" t="s">
        <v>8</v>
      </c>
    </row>
    <row r="84" spans="1:10" x14ac:dyDescent="0.25">
      <c r="B84" s="23" t="s">
        <v>13</v>
      </c>
    </row>
    <row r="85" spans="1:10" x14ac:dyDescent="0.25">
      <c r="A85" s="7">
        <v>41166</v>
      </c>
      <c r="B85" s="8" t="s">
        <v>11</v>
      </c>
      <c r="C85" s="8">
        <v>262991</v>
      </c>
      <c r="D85" s="9">
        <v>2518</v>
      </c>
    </row>
    <row r="86" spans="1:10" x14ac:dyDescent="0.25">
      <c r="A86" s="5" t="str">
        <f>"059919501A"</f>
        <v>059919501A</v>
      </c>
      <c r="B86" s="5" t="s">
        <v>27</v>
      </c>
    </row>
    <row r="87" spans="1:10" x14ac:dyDescent="0.25">
      <c r="A87" s="5" t="str">
        <f>"100019"</f>
        <v>100019</v>
      </c>
      <c r="B87" s="5" t="s">
        <v>90</v>
      </c>
    </row>
    <row r="88" spans="1:10" x14ac:dyDescent="0.25">
      <c r="A88" s="7">
        <v>41380</v>
      </c>
      <c r="B88" s="8" t="s">
        <v>11</v>
      </c>
      <c r="C88" s="8">
        <v>273849</v>
      </c>
      <c r="D88" s="9">
        <v>4208.42</v>
      </c>
    </row>
    <row r="89" spans="1:10" x14ac:dyDescent="0.25">
      <c r="B89" s="5" t="s">
        <v>70</v>
      </c>
      <c r="C89" s="16">
        <v>2049</v>
      </c>
    </row>
    <row r="90" spans="1:10" x14ac:dyDescent="0.25">
      <c r="A90" s="5" t="str">
        <f>"G 004000M2"</f>
        <v>G 004000M2</v>
      </c>
      <c r="B90" s="10" t="s">
        <v>23</v>
      </c>
    </row>
    <row r="91" spans="1:10" x14ac:dyDescent="0.25">
      <c r="A91" s="5" t="str">
        <f>"G 013A8JM8"</f>
        <v>G 013A8JM8</v>
      </c>
      <c r="B91" s="10" t="s">
        <v>71</v>
      </c>
    </row>
    <row r="92" spans="1:10" x14ac:dyDescent="0.25">
      <c r="A92" s="5" t="str">
        <f>"B 000750M3"</f>
        <v>B 000750M3</v>
      </c>
      <c r="B92" s="10" t="s">
        <v>14</v>
      </c>
    </row>
    <row r="93" spans="1:10" x14ac:dyDescent="0.25">
      <c r="A93" s="5" t="str">
        <f>"211611483"</f>
        <v>211611483</v>
      </c>
      <c r="B93" s="10" t="s">
        <v>72</v>
      </c>
    </row>
    <row r="94" spans="1:10" x14ac:dyDescent="0.25">
      <c r="A94" s="7">
        <v>41446</v>
      </c>
      <c r="B94" s="8" t="s">
        <v>11</v>
      </c>
      <c r="C94" s="8">
        <v>276870</v>
      </c>
      <c r="D94" s="9">
        <v>12809</v>
      </c>
      <c r="J94" s="5" t="s">
        <v>31</v>
      </c>
    </row>
    <row r="95" spans="1:10" x14ac:dyDescent="0.25">
      <c r="A95" s="5" t="str">
        <f>"022903119D"</f>
        <v>022903119D</v>
      </c>
      <c r="B95" s="5" t="s">
        <v>32</v>
      </c>
    </row>
    <row r="96" spans="1:10" x14ac:dyDescent="0.25">
      <c r="A96" s="5" t="str">
        <f>"038903137T"</f>
        <v>038903137T</v>
      </c>
      <c r="B96" s="5" t="s">
        <v>33</v>
      </c>
    </row>
    <row r="97" spans="1:4" x14ac:dyDescent="0.25">
      <c r="A97" s="5" t="str">
        <f>"JZW903021RX"</f>
        <v>JZW903021RX</v>
      </c>
      <c r="B97" s="5" t="s">
        <v>34</v>
      </c>
    </row>
    <row r="98" spans="1:4" x14ac:dyDescent="0.25">
      <c r="A98" s="7">
        <v>41687</v>
      </c>
      <c r="B98" s="8" t="s">
        <v>49</v>
      </c>
      <c r="C98" s="8"/>
      <c r="D98" s="9">
        <v>590</v>
      </c>
    </row>
    <row r="99" spans="1:4" x14ac:dyDescent="0.25">
      <c r="B99" s="5" t="s">
        <v>50</v>
      </c>
    </row>
    <row r="100" spans="1:4" x14ac:dyDescent="0.25">
      <c r="A100" s="7">
        <v>41688</v>
      </c>
      <c r="B100" s="8" t="s">
        <v>47</v>
      </c>
      <c r="C100" s="8">
        <v>283244</v>
      </c>
      <c r="D100" s="9">
        <v>1800</v>
      </c>
    </row>
    <row r="101" spans="1:4" x14ac:dyDescent="0.25">
      <c r="B101" s="5" t="s">
        <v>48</v>
      </c>
    </row>
    <row r="102" spans="1:4" x14ac:dyDescent="0.25">
      <c r="A102" s="7">
        <v>41694</v>
      </c>
      <c r="B102" s="8" t="s">
        <v>96</v>
      </c>
      <c r="C102" s="8"/>
      <c r="D102" s="9">
        <v>577</v>
      </c>
    </row>
    <row r="103" spans="1:4" x14ac:dyDescent="0.25">
      <c r="B103" s="5" t="s">
        <v>95</v>
      </c>
    </row>
    <row r="104" spans="1:4" x14ac:dyDescent="0.25">
      <c r="A104" s="7">
        <v>41699</v>
      </c>
      <c r="B104" s="8" t="s">
        <v>78</v>
      </c>
      <c r="C104" s="8"/>
      <c r="D104" s="9">
        <v>900</v>
      </c>
    </row>
    <row r="105" spans="1:4" s="10" customFormat="1" x14ac:dyDescent="0.25">
      <c r="B105" s="10" t="s">
        <v>80</v>
      </c>
      <c r="C105" s="13">
        <v>358</v>
      </c>
    </row>
    <row r="106" spans="1:4" s="10" customFormat="1" x14ac:dyDescent="0.25">
      <c r="B106" s="10" t="s">
        <v>81</v>
      </c>
      <c r="C106" s="13">
        <v>267</v>
      </c>
    </row>
    <row r="107" spans="1:4" s="10" customFormat="1" x14ac:dyDescent="0.25">
      <c r="B107" s="10" t="s">
        <v>82</v>
      </c>
      <c r="C107" s="13">
        <v>213</v>
      </c>
    </row>
    <row r="108" spans="1:4" x14ac:dyDescent="0.25">
      <c r="B108" s="10" t="s">
        <v>79</v>
      </c>
      <c r="C108" s="13">
        <v>46</v>
      </c>
    </row>
    <row r="109" spans="1:4" x14ac:dyDescent="0.25">
      <c r="A109" s="7">
        <v>41699</v>
      </c>
      <c r="B109" s="8" t="s">
        <v>83</v>
      </c>
      <c r="C109" s="8"/>
      <c r="D109" s="9">
        <v>200</v>
      </c>
    </row>
    <row r="110" spans="1:4" x14ac:dyDescent="0.25">
      <c r="B110" s="10" t="s">
        <v>84</v>
      </c>
    </row>
    <row r="111" spans="1:4" x14ac:dyDescent="0.25">
      <c r="A111" s="7">
        <v>41702</v>
      </c>
      <c r="B111" s="8" t="s">
        <v>92</v>
      </c>
      <c r="C111" s="8"/>
      <c r="D111" s="9">
        <v>842</v>
      </c>
    </row>
    <row r="112" spans="1:4" x14ac:dyDescent="0.25">
      <c r="B112" s="10" t="s">
        <v>116</v>
      </c>
    </row>
    <row r="113" spans="1:4" x14ac:dyDescent="0.25">
      <c r="A113" s="7">
        <v>41703</v>
      </c>
      <c r="B113" s="8" t="s">
        <v>93</v>
      </c>
      <c r="C113" s="8"/>
      <c r="D113" s="9">
        <v>777</v>
      </c>
    </row>
    <row r="114" spans="1:4" x14ac:dyDescent="0.25">
      <c r="B114" s="10" t="s">
        <v>94</v>
      </c>
    </row>
    <row r="115" spans="1:4" x14ac:dyDescent="0.25">
      <c r="A115" s="7">
        <v>41705</v>
      </c>
      <c r="B115" s="8" t="s">
        <v>97</v>
      </c>
      <c r="C115" s="8"/>
      <c r="D115" s="9">
        <v>-560</v>
      </c>
    </row>
    <row r="116" spans="1:4" x14ac:dyDescent="0.25">
      <c r="B116" s="10" t="s">
        <v>98</v>
      </c>
    </row>
    <row r="117" spans="1:4" x14ac:dyDescent="0.25">
      <c r="A117" s="7">
        <v>41713</v>
      </c>
      <c r="B117" s="8" t="s">
        <v>99</v>
      </c>
      <c r="C117" s="8"/>
      <c r="D117" s="9">
        <v>-437</v>
      </c>
    </row>
    <row r="118" spans="1:4" x14ac:dyDescent="0.25">
      <c r="B118" s="10" t="s">
        <v>100</v>
      </c>
    </row>
    <row r="119" spans="1:4" x14ac:dyDescent="0.25">
      <c r="A119" s="7">
        <v>41713</v>
      </c>
      <c r="B119" s="8" t="s">
        <v>101</v>
      </c>
      <c r="C119" s="8"/>
      <c r="D119" s="9">
        <v>-96</v>
      </c>
    </row>
    <row r="120" spans="1:4" x14ac:dyDescent="0.25">
      <c r="B120" s="10" t="s">
        <v>102</v>
      </c>
    </row>
    <row r="121" spans="1:4" x14ac:dyDescent="0.25">
      <c r="A121" s="7">
        <v>41719</v>
      </c>
      <c r="B121" s="8" t="s">
        <v>11</v>
      </c>
      <c r="C121" s="8"/>
      <c r="D121" s="9">
        <v>-533</v>
      </c>
    </row>
    <row r="122" spans="1:4" x14ac:dyDescent="0.25">
      <c r="B122" s="10" t="s">
        <v>103</v>
      </c>
    </row>
    <row r="123" spans="1:4" x14ac:dyDescent="0.25">
      <c r="A123" s="7">
        <v>41732</v>
      </c>
      <c r="B123" s="8" t="s">
        <v>104</v>
      </c>
      <c r="C123" s="17">
        <v>290000</v>
      </c>
      <c r="D123" s="9">
        <v>-7393</v>
      </c>
    </row>
    <row r="124" spans="1:4" x14ac:dyDescent="0.25">
      <c r="B124" s="10" t="s">
        <v>105</v>
      </c>
    </row>
    <row r="125" spans="1:4" x14ac:dyDescent="0.25">
      <c r="A125" s="7">
        <v>41810</v>
      </c>
      <c r="B125" s="8" t="s">
        <v>113</v>
      </c>
      <c r="C125" s="8">
        <v>290000</v>
      </c>
      <c r="D125" s="9">
        <v>5204</v>
      </c>
    </row>
    <row r="126" spans="1:4" x14ac:dyDescent="0.25">
      <c r="A126" s="5" t="s">
        <v>106</v>
      </c>
      <c r="B126" s="5" t="s">
        <v>107</v>
      </c>
      <c r="C126" s="16">
        <v>659</v>
      </c>
    </row>
    <row r="127" spans="1:4" x14ac:dyDescent="0.25">
      <c r="A127" s="5" t="s">
        <v>108</v>
      </c>
      <c r="B127" s="5" t="s">
        <v>109</v>
      </c>
      <c r="C127" s="16">
        <v>1258</v>
      </c>
    </row>
    <row r="128" spans="1:4" x14ac:dyDescent="0.25">
      <c r="A128" s="5" t="s">
        <v>110</v>
      </c>
      <c r="B128" s="5" t="s">
        <v>61</v>
      </c>
      <c r="C128" s="16">
        <v>1149</v>
      </c>
    </row>
    <row r="129" spans="1:4" x14ac:dyDescent="0.25">
      <c r="A129" s="5" t="s">
        <v>111</v>
      </c>
      <c r="B129" s="5" t="s">
        <v>112</v>
      </c>
      <c r="C129" s="16">
        <v>2138</v>
      </c>
    </row>
    <row r="130" spans="1:4" x14ac:dyDescent="0.25">
      <c r="A130" s="7">
        <v>41815</v>
      </c>
      <c r="B130" s="8" t="s">
        <v>114</v>
      </c>
      <c r="C130" s="15">
        <v>290000</v>
      </c>
      <c r="D130" s="9">
        <v>685</v>
      </c>
    </row>
    <row r="131" spans="1:4" x14ac:dyDescent="0.25">
      <c r="B131" s="5" t="s">
        <v>115</v>
      </c>
    </row>
    <row r="132" spans="1:4" x14ac:dyDescent="0.25">
      <c r="A132" s="7">
        <v>41882</v>
      </c>
      <c r="B132" s="8" t="s">
        <v>92</v>
      </c>
      <c r="C132" s="15">
        <v>295311</v>
      </c>
      <c r="D132" s="18">
        <v>917</v>
      </c>
    </row>
    <row r="133" spans="1:4" x14ac:dyDescent="0.25">
      <c r="B133" s="5" t="s">
        <v>117</v>
      </c>
    </row>
    <row r="134" spans="1:4" x14ac:dyDescent="0.25">
      <c r="A134" s="7">
        <v>41882</v>
      </c>
      <c r="B134" s="8" t="s">
        <v>114</v>
      </c>
      <c r="C134" s="15">
        <v>295311</v>
      </c>
      <c r="D134" s="9">
        <v>222</v>
      </c>
    </row>
    <row r="135" spans="1:4" x14ac:dyDescent="0.25">
      <c r="B135" s="5" t="s">
        <v>82</v>
      </c>
    </row>
    <row r="136" spans="1:4" x14ac:dyDescent="0.25">
      <c r="A136" s="19">
        <v>41895</v>
      </c>
      <c r="B136" s="20" t="s">
        <v>118</v>
      </c>
      <c r="C136" s="20">
        <v>296573</v>
      </c>
      <c r="D136" s="20"/>
    </row>
    <row r="137" spans="1:4" x14ac:dyDescent="0.25">
      <c r="A137" s="1">
        <v>41948</v>
      </c>
      <c r="B137" s="2" t="s">
        <v>213</v>
      </c>
      <c r="C137" s="2"/>
      <c r="D137" s="3">
        <v>6140</v>
      </c>
    </row>
    <row r="138" spans="1:4" x14ac:dyDescent="0.25">
      <c r="A138"/>
      <c r="B138" t="s">
        <v>215</v>
      </c>
      <c r="C138"/>
      <c r="D138"/>
    </row>
    <row r="139" spans="1:4" x14ac:dyDescent="0.25">
      <c r="A139" s="2"/>
      <c r="B139" s="2" t="s">
        <v>216</v>
      </c>
      <c r="C139" s="2"/>
      <c r="D139" s="3">
        <v>1300</v>
      </c>
    </row>
    <row r="140" spans="1:4" x14ac:dyDescent="0.25">
      <c r="A140"/>
      <c r="B140" t="s">
        <v>217</v>
      </c>
      <c r="C140"/>
      <c r="D140"/>
    </row>
    <row r="141" spans="1:4" x14ac:dyDescent="0.25">
      <c r="A141" s="7">
        <v>41958</v>
      </c>
      <c r="B141" s="8" t="s">
        <v>11</v>
      </c>
      <c r="C141" s="8">
        <v>301600</v>
      </c>
      <c r="D141" s="9">
        <v>5747</v>
      </c>
    </row>
    <row r="142" spans="1:4" x14ac:dyDescent="0.25">
      <c r="B142" s="5" t="s">
        <v>121</v>
      </c>
    </row>
    <row r="143" spans="1:4" x14ac:dyDescent="0.25">
      <c r="A143" s="7">
        <v>41968</v>
      </c>
      <c r="B143" s="8" t="s">
        <v>122</v>
      </c>
      <c r="C143" s="8">
        <v>301600</v>
      </c>
      <c r="D143" s="9">
        <v>4339</v>
      </c>
    </row>
    <row r="144" spans="1:4" x14ac:dyDescent="0.25">
      <c r="B144" s="5" t="s">
        <v>123</v>
      </c>
    </row>
    <row r="145" spans="1:10" x14ac:dyDescent="0.25">
      <c r="A145" s="7">
        <v>42050</v>
      </c>
      <c r="B145" s="8" t="s">
        <v>125</v>
      </c>
      <c r="C145" s="8">
        <v>306450</v>
      </c>
      <c r="D145" s="9">
        <v>63</v>
      </c>
    </row>
    <row r="146" spans="1:10" x14ac:dyDescent="0.25">
      <c r="B146" s="5" t="s">
        <v>124</v>
      </c>
    </row>
    <row r="147" spans="1:10" x14ac:dyDescent="0.25">
      <c r="A147" s="7">
        <v>42054</v>
      </c>
      <c r="B147" s="8" t="s">
        <v>128</v>
      </c>
      <c r="C147" s="8"/>
      <c r="D147" s="9">
        <v>381</v>
      </c>
    </row>
    <row r="148" spans="1:10" x14ac:dyDescent="0.25">
      <c r="A148" s="5" t="s">
        <v>133</v>
      </c>
      <c r="B148" s="5" t="s">
        <v>134</v>
      </c>
      <c r="C148" s="16">
        <v>127</v>
      </c>
    </row>
    <row r="149" spans="1:10" x14ac:dyDescent="0.25">
      <c r="A149" s="10" t="s">
        <v>135</v>
      </c>
      <c r="B149" s="10" t="s">
        <v>136</v>
      </c>
      <c r="C149" s="13">
        <v>254</v>
      </c>
    </row>
    <row r="150" spans="1:10" x14ac:dyDescent="0.25">
      <c r="A150" s="7">
        <v>42056</v>
      </c>
      <c r="B150" s="8" t="s">
        <v>11</v>
      </c>
      <c r="C150" s="8">
        <v>306600</v>
      </c>
      <c r="D150" s="9">
        <v>415</v>
      </c>
    </row>
    <row r="151" spans="1:10" x14ac:dyDescent="0.25">
      <c r="A151" s="5" t="s">
        <v>127</v>
      </c>
      <c r="B151" s="5" t="s">
        <v>126</v>
      </c>
    </row>
    <row r="152" spans="1:10" x14ac:dyDescent="0.25">
      <c r="A152" s="7">
        <v>42062</v>
      </c>
      <c r="B152" s="8" t="s">
        <v>150</v>
      </c>
      <c r="C152" s="8"/>
      <c r="D152" s="9">
        <v>1895</v>
      </c>
    </row>
    <row r="153" spans="1:10" x14ac:dyDescent="0.25">
      <c r="B153" s="5" t="s">
        <v>151</v>
      </c>
    </row>
    <row r="154" spans="1:10" x14ac:dyDescent="0.25">
      <c r="A154" s="7">
        <v>42076</v>
      </c>
      <c r="B154" s="8" t="s">
        <v>11</v>
      </c>
      <c r="C154" s="8">
        <v>310110</v>
      </c>
      <c r="D154" s="9">
        <v>9252</v>
      </c>
      <c r="J154" s="5" t="s">
        <v>159</v>
      </c>
    </row>
    <row r="155" spans="1:10" x14ac:dyDescent="0.25">
      <c r="A155" s="5" t="s">
        <v>152</v>
      </c>
      <c r="B155" s="5" t="s">
        <v>153</v>
      </c>
      <c r="C155" s="16">
        <v>2361</v>
      </c>
    </row>
    <row r="156" spans="1:10" x14ac:dyDescent="0.25">
      <c r="A156" s="5" t="s">
        <v>154</v>
      </c>
      <c r="B156" s="10" t="s">
        <v>155</v>
      </c>
      <c r="C156" s="16">
        <v>467</v>
      </c>
    </row>
    <row r="157" spans="1:10" x14ac:dyDescent="0.25">
      <c r="A157" s="5" t="s">
        <v>156</v>
      </c>
      <c r="B157" s="10" t="s">
        <v>157</v>
      </c>
      <c r="C157" s="16">
        <v>2627</v>
      </c>
    </row>
    <row r="158" spans="1:10" x14ac:dyDescent="0.25">
      <c r="A158" s="7">
        <v>42089</v>
      </c>
      <c r="B158" s="8" t="s">
        <v>92</v>
      </c>
      <c r="C158" s="8">
        <v>311403</v>
      </c>
      <c r="D158" s="9">
        <v>928</v>
      </c>
    </row>
    <row r="159" spans="1:10" x14ac:dyDescent="0.25">
      <c r="B159" s="21" t="s">
        <v>138</v>
      </c>
    </row>
    <row r="160" spans="1:10" x14ac:dyDescent="0.25">
      <c r="A160" s="7">
        <v>42091</v>
      </c>
      <c r="B160" s="8" t="s">
        <v>128</v>
      </c>
      <c r="C160" s="8">
        <v>311403</v>
      </c>
      <c r="D160" s="9">
        <v>571</v>
      </c>
    </row>
    <row r="161" spans="1:10" x14ac:dyDescent="0.25">
      <c r="A161" s="10" t="s">
        <v>129</v>
      </c>
      <c r="B161" s="10" t="s">
        <v>130</v>
      </c>
      <c r="C161" s="13">
        <v>200</v>
      </c>
    </row>
    <row r="162" spans="1:10" x14ac:dyDescent="0.25">
      <c r="A162" s="10" t="s">
        <v>131</v>
      </c>
      <c r="B162" s="10" t="s">
        <v>132</v>
      </c>
      <c r="C162" s="13">
        <v>371</v>
      </c>
    </row>
    <row r="163" spans="1:10" x14ac:dyDescent="0.25">
      <c r="A163" s="1">
        <v>42149</v>
      </c>
      <c r="B163" s="2" t="s">
        <v>213</v>
      </c>
      <c r="C163" s="3"/>
      <c r="D163" s="3">
        <v>5816</v>
      </c>
    </row>
    <row r="164" spans="1:10" x14ac:dyDescent="0.25">
      <c r="A164" s="10"/>
      <c r="B164" s="10" t="s">
        <v>214</v>
      </c>
      <c r="C164" s="13"/>
    </row>
    <row r="165" spans="1:10" x14ac:dyDescent="0.25">
      <c r="A165" s="7">
        <v>42221</v>
      </c>
      <c r="B165" s="8" t="s">
        <v>137</v>
      </c>
      <c r="C165" s="8">
        <v>320917</v>
      </c>
      <c r="D165" s="9">
        <v>835</v>
      </c>
    </row>
    <row r="166" spans="1:10" x14ac:dyDescent="0.25">
      <c r="B166" s="21" t="s">
        <v>138</v>
      </c>
    </row>
    <row r="167" spans="1:10" x14ac:dyDescent="0.25">
      <c r="A167" s="7">
        <v>42221</v>
      </c>
      <c r="B167" s="8" t="s">
        <v>128</v>
      </c>
      <c r="C167" s="8">
        <v>320917</v>
      </c>
      <c r="D167" s="9">
        <v>460</v>
      </c>
    </row>
    <row r="168" spans="1:10" x14ac:dyDescent="0.25">
      <c r="B168" s="10" t="s">
        <v>130</v>
      </c>
    </row>
    <row r="169" spans="1:10" x14ac:dyDescent="0.25">
      <c r="B169" s="10" t="s">
        <v>136</v>
      </c>
    </row>
    <row r="170" spans="1:10" x14ac:dyDescent="0.25">
      <c r="A170" s="7">
        <v>42223</v>
      </c>
      <c r="B170" s="8" t="s">
        <v>113</v>
      </c>
      <c r="C170" s="8"/>
      <c r="D170" s="9">
        <v>2046</v>
      </c>
    </row>
    <row r="171" spans="1:10" x14ac:dyDescent="0.25">
      <c r="A171" s="5" t="s">
        <v>143</v>
      </c>
      <c r="B171" s="10" t="s">
        <v>144</v>
      </c>
      <c r="C171" s="16">
        <v>1238</v>
      </c>
    </row>
    <row r="172" spans="1:10" x14ac:dyDescent="0.25">
      <c r="A172" s="5" t="s">
        <v>145</v>
      </c>
      <c r="B172" s="10" t="s">
        <v>146</v>
      </c>
      <c r="C172" s="16">
        <v>679</v>
      </c>
    </row>
    <row r="173" spans="1:10" x14ac:dyDescent="0.25">
      <c r="A173" s="7">
        <v>42226</v>
      </c>
      <c r="B173" s="8" t="s">
        <v>11</v>
      </c>
      <c r="C173" s="8"/>
      <c r="D173" s="9">
        <v>419</v>
      </c>
    </row>
    <row r="174" spans="1:10" x14ac:dyDescent="0.25">
      <c r="A174" s="5" t="s">
        <v>139</v>
      </c>
      <c r="B174" s="5" t="s">
        <v>140</v>
      </c>
      <c r="C174" s="16">
        <v>386.34</v>
      </c>
    </row>
    <row r="175" spans="1:10" x14ac:dyDescent="0.25">
      <c r="A175" s="5" t="s">
        <v>141</v>
      </c>
      <c r="B175" s="5" t="s">
        <v>142</v>
      </c>
      <c r="C175" s="16">
        <v>32.619999999999997</v>
      </c>
    </row>
    <row r="176" spans="1:10" x14ac:dyDescent="0.25">
      <c r="A176" s="7">
        <v>42324</v>
      </c>
      <c r="B176" s="8" t="s">
        <v>11</v>
      </c>
      <c r="C176" s="8">
        <v>328383</v>
      </c>
      <c r="D176" s="9">
        <v>14878</v>
      </c>
      <c r="J176" s="5" t="s">
        <v>160</v>
      </c>
    </row>
    <row r="177" spans="1:4" x14ac:dyDescent="0.25">
      <c r="B177" s="5" t="s">
        <v>147</v>
      </c>
    </row>
    <row r="178" spans="1:4" x14ac:dyDescent="0.25">
      <c r="A178" s="5" t="s">
        <v>149</v>
      </c>
      <c r="B178" s="5" t="s">
        <v>148</v>
      </c>
    </row>
    <row r="179" spans="1:4" x14ac:dyDescent="0.25">
      <c r="A179" s="7">
        <v>42416</v>
      </c>
      <c r="B179" s="8" t="s">
        <v>169</v>
      </c>
      <c r="C179" s="8">
        <v>332017</v>
      </c>
      <c r="D179" s="9">
        <v>1580</v>
      </c>
    </row>
    <row r="180" spans="1:4" x14ac:dyDescent="0.25">
      <c r="B180" s="5" t="s">
        <v>170</v>
      </c>
      <c r="C180" s="16">
        <v>790</v>
      </c>
    </row>
    <row r="181" spans="1:4" x14ac:dyDescent="0.25">
      <c r="B181" s="5" t="s">
        <v>171</v>
      </c>
      <c r="C181" s="16">
        <v>790</v>
      </c>
    </row>
    <row r="182" spans="1:4" x14ac:dyDescent="0.25">
      <c r="A182" s="7">
        <v>42422</v>
      </c>
      <c r="B182" s="8" t="s">
        <v>161</v>
      </c>
      <c r="C182" s="8"/>
      <c r="D182" s="9">
        <v>888</v>
      </c>
    </row>
    <row r="183" spans="1:4" x14ac:dyDescent="0.25">
      <c r="B183" s="5" t="s">
        <v>162</v>
      </c>
    </row>
    <row r="184" spans="1:4" x14ac:dyDescent="0.25">
      <c r="A184" s="8"/>
      <c r="B184" s="8" t="s">
        <v>83</v>
      </c>
      <c r="C184" s="8"/>
      <c r="D184" s="22">
        <v>600</v>
      </c>
    </row>
    <row r="185" spans="1:4" x14ac:dyDescent="0.25">
      <c r="B185" s="5" t="s">
        <v>163</v>
      </c>
    </row>
    <row r="186" spans="1:4" x14ac:dyDescent="0.25">
      <c r="B186" s="10" t="s">
        <v>164</v>
      </c>
    </row>
    <row r="187" spans="1:4" x14ac:dyDescent="0.25">
      <c r="A187" s="7">
        <v>42426</v>
      </c>
      <c r="B187" s="8" t="s">
        <v>92</v>
      </c>
      <c r="C187" s="8"/>
      <c r="D187" s="9">
        <v>819</v>
      </c>
    </row>
    <row r="188" spans="1:4" x14ac:dyDescent="0.25">
      <c r="B188" s="10" t="s">
        <v>138</v>
      </c>
    </row>
    <row r="189" spans="1:4" x14ac:dyDescent="0.25">
      <c r="A189" s="7">
        <v>42429</v>
      </c>
      <c r="B189" s="8" t="s">
        <v>11</v>
      </c>
      <c r="C189" s="8"/>
      <c r="D189" s="9">
        <v>133</v>
      </c>
    </row>
    <row r="190" spans="1:4" x14ac:dyDescent="0.25">
      <c r="A190" s="5" t="s">
        <v>165</v>
      </c>
      <c r="B190" s="10" t="s">
        <v>166</v>
      </c>
    </row>
    <row r="191" spans="1:4" x14ac:dyDescent="0.25">
      <c r="A191" s="5" t="s">
        <v>167</v>
      </c>
      <c r="B191" s="10" t="s">
        <v>168</v>
      </c>
    </row>
    <row r="192" spans="1:4" x14ac:dyDescent="0.25">
      <c r="A192" s="7">
        <v>42430</v>
      </c>
      <c r="B192" s="8" t="s">
        <v>101</v>
      </c>
      <c r="C192" s="8">
        <v>334208</v>
      </c>
      <c r="D192" s="9">
        <v>806</v>
      </c>
    </row>
    <row r="193" spans="1:10" x14ac:dyDescent="0.25">
      <c r="A193" s="5" t="s">
        <v>129</v>
      </c>
      <c r="B193" s="10" t="s">
        <v>130</v>
      </c>
      <c r="C193" s="16">
        <v>205.7</v>
      </c>
    </row>
    <row r="194" spans="1:10" x14ac:dyDescent="0.25">
      <c r="A194" s="5" t="s">
        <v>131</v>
      </c>
      <c r="B194" s="10" t="s">
        <v>132</v>
      </c>
      <c r="C194" s="16">
        <v>346</v>
      </c>
    </row>
    <row r="195" spans="1:10" x14ac:dyDescent="0.25">
      <c r="A195" s="5" t="s">
        <v>135</v>
      </c>
      <c r="B195" s="10" t="s">
        <v>136</v>
      </c>
      <c r="C195" s="16">
        <v>254</v>
      </c>
    </row>
    <row r="196" spans="1:10" x14ac:dyDescent="0.25">
      <c r="A196" s="7">
        <v>42443</v>
      </c>
      <c r="B196" s="8" t="s">
        <v>172</v>
      </c>
      <c r="C196" s="8">
        <v>334581</v>
      </c>
      <c r="D196" s="9">
        <v>400</v>
      </c>
    </row>
    <row r="197" spans="1:10" x14ac:dyDescent="0.25">
      <c r="B197" s="10" t="s">
        <v>173</v>
      </c>
    </row>
    <row r="198" spans="1:10" x14ac:dyDescent="0.25">
      <c r="A198" s="7">
        <v>42570</v>
      </c>
      <c r="B198" s="8" t="s">
        <v>180</v>
      </c>
      <c r="C198" s="8"/>
      <c r="D198" s="9">
        <v>524</v>
      </c>
    </row>
    <row r="199" spans="1:10" x14ac:dyDescent="0.25">
      <c r="B199" s="10" t="s">
        <v>181</v>
      </c>
    </row>
    <row r="200" spans="1:10" x14ac:dyDescent="0.25">
      <c r="A200" s="7">
        <v>42591</v>
      </c>
      <c r="B200" s="8" t="s">
        <v>11</v>
      </c>
      <c r="C200" s="8">
        <v>342000</v>
      </c>
      <c r="D200" s="9">
        <v>3240</v>
      </c>
    </row>
    <row r="201" spans="1:10" x14ac:dyDescent="0.25">
      <c r="A201" s="5" t="s">
        <v>174</v>
      </c>
      <c r="B201" s="10" t="s">
        <v>175</v>
      </c>
      <c r="C201" s="16">
        <v>3168.13</v>
      </c>
      <c r="J201" s="5" t="s">
        <v>179</v>
      </c>
    </row>
    <row r="202" spans="1:10" x14ac:dyDescent="0.25">
      <c r="A202" s="5" t="s">
        <v>176</v>
      </c>
      <c r="B202" s="5" t="s">
        <v>178</v>
      </c>
      <c r="C202" s="16">
        <v>20.58</v>
      </c>
    </row>
    <row r="203" spans="1:10" x14ac:dyDescent="0.25">
      <c r="A203" s="5" t="s">
        <v>177</v>
      </c>
      <c r="B203" s="5" t="s">
        <v>178</v>
      </c>
      <c r="C203" s="16">
        <v>51.53</v>
      </c>
    </row>
    <row r="204" spans="1:10" x14ac:dyDescent="0.25">
      <c r="A204" s="7">
        <v>42648</v>
      </c>
      <c r="B204" s="8" t="s">
        <v>92</v>
      </c>
      <c r="C204" s="8">
        <v>347780</v>
      </c>
      <c r="D204" s="9">
        <v>702</v>
      </c>
    </row>
    <row r="205" spans="1:10" x14ac:dyDescent="0.25">
      <c r="B205" s="10" t="s">
        <v>182</v>
      </c>
    </row>
    <row r="206" spans="1:10" x14ac:dyDescent="0.25">
      <c r="A206" s="7">
        <v>42649</v>
      </c>
      <c r="B206" s="8" t="s">
        <v>128</v>
      </c>
      <c r="C206" s="8">
        <v>347780</v>
      </c>
      <c r="D206" s="9">
        <v>460</v>
      </c>
    </row>
    <row r="207" spans="1:10" x14ac:dyDescent="0.25">
      <c r="A207" s="5" t="s">
        <v>129</v>
      </c>
      <c r="B207" s="10" t="s">
        <v>130</v>
      </c>
      <c r="C207" s="16">
        <v>206</v>
      </c>
    </row>
    <row r="208" spans="1:10" x14ac:dyDescent="0.25">
      <c r="A208" s="5" t="s">
        <v>135</v>
      </c>
      <c r="B208" s="10" t="s">
        <v>136</v>
      </c>
      <c r="C208" s="16">
        <v>254</v>
      </c>
    </row>
    <row r="209" spans="1:4" x14ac:dyDescent="0.25">
      <c r="A209" s="7">
        <v>42650</v>
      </c>
      <c r="B209" s="8" t="s">
        <v>11</v>
      </c>
      <c r="C209" s="8">
        <v>347780</v>
      </c>
      <c r="D209" s="9">
        <v>2030</v>
      </c>
    </row>
    <row r="210" spans="1:4" x14ac:dyDescent="0.25">
      <c r="A210" s="5">
        <v>44121113</v>
      </c>
      <c r="B210" s="10" t="s">
        <v>183</v>
      </c>
      <c r="C210" s="16">
        <v>803.62</v>
      </c>
    </row>
    <row r="211" spans="1:4" x14ac:dyDescent="0.25">
      <c r="A211" s="5" t="s">
        <v>184</v>
      </c>
      <c r="B211" s="10" t="s">
        <v>185</v>
      </c>
      <c r="C211" s="16">
        <v>64.87</v>
      </c>
    </row>
    <row r="212" spans="1:4" x14ac:dyDescent="0.25">
      <c r="A212" s="5" t="s">
        <v>186</v>
      </c>
      <c r="B212" s="10" t="s">
        <v>187</v>
      </c>
      <c r="C212" s="16">
        <v>1161.48</v>
      </c>
    </row>
    <row r="213" spans="1:4" x14ac:dyDescent="0.25">
      <c r="A213" s="7">
        <v>42651</v>
      </c>
      <c r="B213" s="8" t="s">
        <v>128</v>
      </c>
      <c r="C213" s="8"/>
      <c r="D213" s="9">
        <v>127</v>
      </c>
    </row>
    <row r="214" spans="1:4" x14ac:dyDescent="0.25">
      <c r="A214" s="5" t="s">
        <v>133</v>
      </c>
      <c r="B214" s="5" t="s">
        <v>134</v>
      </c>
      <c r="C214" s="16">
        <v>127</v>
      </c>
    </row>
    <row r="215" spans="1:4" x14ac:dyDescent="0.25">
      <c r="A215" s="7">
        <v>42653</v>
      </c>
      <c r="B215" s="8" t="s">
        <v>11</v>
      </c>
      <c r="C215" s="8">
        <v>347780</v>
      </c>
      <c r="D215" s="9">
        <v>1913.98</v>
      </c>
    </row>
    <row r="216" spans="1:4" x14ac:dyDescent="0.25">
      <c r="A216" s="5" t="s">
        <v>188</v>
      </c>
      <c r="B216" s="5" t="s">
        <v>189</v>
      </c>
      <c r="C216" s="16">
        <v>819.29</v>
      </c>
    </row>
    <row r="217" spans="1:4" x14ac:dyDescent="0.25">
      <c r="A217" s="5" t="s">
        <v>190</v>
      </c>
      <c r="B217" s="5" t="s">
        <v>191</v>
      </c>
      <c r="C217" s="16">
        <v>870.04</v>
      </c>
    </row>
    <row r="218" spans="1:4" x14ac:dyDescent="0.25">
      <c r="A218" s="5">
        <v>38103663</v>
      </c>
      <c r="B218" s="5" t="s">
        <v>192</v>
      </c>
      <c r="C218" s="16">
        <v>159.77000000000001</v>
      </c>
    </row>
    <row r="219" spans="1:4" x14ac:dyDescent="0.25">
      <c r="A219" s="5" t="s">
        <v>193</v>
      </c>
      <c r="B219" s="5" t="s">
        <v>194</v>
      </c>
      <c r="C219" s="16">
        <v>64.87</v>
      </c>
    </row>
    <row r="220" spans="1:4" x14ac:dyDescent="0.25">
      <c r="A220" s="7">
        <v>42653</v>
      </c>
      <c r="B220" s="8" t="s">
        <v>83</v>
      </c>
      <c r="C220" s="8"/>
      <c r="D220" s="9">
        <v>90</v>
      </c>
    </row>
    <row r="221" spans="1:4" x14ac:dyDescent="0.25">
      <c r="B221" s="5" t="s">
        <v>195</v>
      </c>
      <c r="D221" s="16"/>
    </row>
    <row r="222" spans="1:4" x14ac:dyDescent="0.25">
      <c r="A222" s="1">
        <v>43019</v>
      </c>
      <c r="B222" s="2" t="s">
        <v>201</v>
      </c>
      <c r="C222" s="2"/>
      <c r="D222" s="3">
        <v>639</v>
      </c>
    </row>
    <row r="223" spans="1:4" x14ac:dyDescent="0.25">
      <c r="A223" s="5" t="s">
        <v>199</v>
      </c>
      <c r="B223" s="23" t="s">
        <v>200</v>
      </c>
    </row>
    <row r="224" spans="1:4" x14ac:dyDescent="0.25">
      <c r="A224" s="1">
        <v>43020</v>
      </c>
      <c r="B224" s="2" t="s">
        <v>92</v>
      </c>
      <c r="C224" s="2">
        <v>356526</v>
      </c>
      <c r="D224" s="3">
        <v>859</v>
      </c>
    </row>
    <row r="225" spans="1:9" x14ac:dyDescent="0.25">
      <c r="B225" s="23" t="s">
        <v>198</v>
      </c>
    </row>
    <row r="226" spans="1:9" x14ac:dyDescent="0.25">
      <c r="A226" s="1">
        <v>43026</v>
      </c>
      <c r="B226" s="2" t="s">
        <v>11</v>
      </c>
      <c r="C226" s="2"/>
      <c r="D226" s="3">
        <v>304</v>
      </c>
    </row>
    <row r="227" spans="1:9" x14ac:dyDescent="0.25">
      <c r="A227" s="5" t="s">
        <v>196</v>
      </c>
      <c r="B227" s="5" t="s">
        <v>197</v>
      </c>
    </row>
    <row r="228" spans="1:9" x14ac:dyDescent="0.25">
      <c r="A228" s="1">
        <v>43026</v>
      </c>
      <c r="B228" s="2" t="s">
        <v>101</v>
      </c>
      <c r="C228" s="2">
        <v>356523</v>
      </c>
      <c r="D228" s="3">
        <v>202</v>
      </c>
    </row>
    <row r="229" spans="1:9" x14ac:dyDescent="0.25">
      <c r="A229" s="5" t="s">
        <v>129</v>
      </c>
      <c r="B229" s="5" t="s">
        <v>130</v>
      </c>
    </row>
    <row r="230" spans="1:9" x14ac:dyDescent="0.25">
      <c r="A230" s="1">
        <v>43041</v>
      </c>
      <c r="B230" s="2" t="s">
        <v>202</v>
      </c>
      <c r="C230" s="2"/>
      <c r="D230" s="3">
        <v>29</v>
      </c>
    </row>
    <row r="231" spans="1:9" x14ac:dyDescent="0.25">
      <c r="B231" s="23" t="s">
        <v>203</v>
      </c>
    </row>
    <row r="232" spans="1:9" x14ac:dyDescent="0.25">
      <c r="A232" s="1">
        <v>43041</v>
      </c>
      <c r="B232" s="2" t="s">
        <v>83</v>
      </c>
      <c r="C232" s="2"/>
      <c r="D232" s="3">
        <v>176</v>
      </c>
    </row>
    <row r="233" spans="1:9" x14ac:dyDescent="0.25">
      <c r="B233" s="23" t="s">
        <v>204</v>
      </c>
    </row>
    <row r="234" spans="1:9" x14ac:dyDescent="0.25">
      <c r="B234" s="24" t="s">
        <v>205</v>
      </c>
    </row>
    <row r="235" spans="1:9" x14ac:dyDescent="0.25">
      <c r="B235" s="23" t="s">
        <v>206</v>
      </c>
    </row>
    <row r="236" spans="1:9" x14ac:dyDescent="0.25">
      <c r="A236" s="1">
        <v>43041</v>
      </c>
      <c r="B236" s="2" t="s">
        <v>101</v>
      </c>
      <c r="C236" s="2">
        <v>356750</v>
      </c>
      <c r="D236" s="3">
        <v>178</v>
      </c>
    </row>
    <row r="237" spans="1:9" x14ac:dyDescent="0.25">
      <c r="B237" s="23" t="s">
        <v>207</v>
      </c>
      <c r="I237" s="23" t="s">
        <v>208</v>
      </c>
    </row>
    <row r="238" spans="1:9" x14ac:dyDescent="0.25">
      <c r="A238" s="1">
        <v>43146</v>
      </c>
      <c r="B238" s="2" t="s">
        <v>47</v>
      </c>
      <c r="C238" s="2">
        <v>360033</v>
      </c>
      <c r="D238" s="3">
        <v>2030</v>
      </c>
      <c r="I238" s="23"/>
    </row>
    <row r="239" spans="1:9" x14ac:dyDescent="0.25">
      <c r="B239" s="23" t="s">
        <v>209</v>
      </c>
      <c r="C239" s="16">
        <v>1040</v>
      </c>
      <c r="I239" s="23"/>
    </row>
    <row r="240" spans="1:9" x14ac:dyDescent="0.25">
      <c r="B240" t="s">
        <v>210</v>
      </c>
      <c r="C240" s="16">
        <v>990</v>
      </c>
      <c r="I240" s="23"/>
    </row>
    <row r="241" spans="1:4" x14ac:dyDescent="0.25">
      <c r="A241" s="1">
        <v>43188</v>
      </c>
      <c r="B241" s="2" t="s">
        <v>101</v>
      </c>
      <c r="C241" s="2">
        <v>360473</v>
      </c>
      <c r="D241" s="3">
        <v>284</v>
      </c>
    </row>
    <row r="242" spans="1:4" x14ac:dyDescent="0.25">
      <c r="A242" s="23" t="s">
        <v>131</v>
      </c>
      <c r="B242" s="23" t="s">
        <v>132</v>
      </c>
    </row>
    <row r="243" spans="1:4" x14ac:dyDescent="0.25">
      <c r="A243" s="1">
        <v>43213</v>
      </c>
      <c r="B243" s="2" t="s">
        <v>211</v>
      </c>
      <c r="C243" s="2"/>
      <c r="D243" s="3">
        <v>138</v>
      </c>
    </row>
    <row r="244" spans="1:4" x14ac:dyDescent="0.25">
      <c r="B244" s="23" t="s">
        <v>212</v>
      </c>
    </row>
    <row r="245" spans="1:4" x14ac:dyDescent="0.25">
      <c r="D245" s="26">
        <f>SUM(D3:D244)</f>
        <v>355161.31999999995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Macušík</dc:creator>
  <cp:lastModifiedBy>Jaroslav Macušík</cp:lastModifiedBy>
  <dcterms:created xsi:type="dcterms:W3CDTF">2014-03-02T09:35:05Z</dcterms:created>
  <dcterms:modified xsi:type="dcterms:W3CDTF">2018-05-18T21:02:49Z</dcterms:modified>
</cp:coreProperties>
</file>